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735" windowHeight="12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<sst xmlns="http://schemas.openxmlformats.org/spreadsheetml/2006/main" count="92" uniqueCount="63">
  <si>
    <t>Утверждаю:</t>
  </si>
  <si>
    <t>ОТЧЕТ</t>
  </si>
  <si>
    <t>№ п/п</t>
  </si>
  <si>
    <t>Наименование</t>
  </si>
  <si>
    <t>Ед. изм.</t>
  </si>
  <si>
    <t>Кол-во по смете</t>
  </si>
  <si>
    <t>Кол-во по факту</t>
  </si>
  <si>
    <t>Сметная стоимость, тыс. руб.</t>
  </si>
  <si>
    <t>Фактическая стоимость тыс. руб.</t>
  </si>
  <si>
    <t>Срок выполнения</t>
  </si>
  <si>
    <t>Капитальный ремонт ВЛ-0,4 кВ</t>
  </si>
  <si>
    <t>I кв.-III кв.</t>
  </si>
  <si>
    <t>км</t>
  </si>
  <si>
    <t>Ремонт ВЛ-0,4 кВ не предусмотренный планом</t>
  </si>
  <si>
    <t>Итого по ВЛ-0,4 кВ</t>
  </si>
  <si>
    <t>Капитальный ремонт ВЛ-10 кВ</t>
  </si>
  <si>
    <t>II кв. –III кв.</t>
  </si>
  <si>
    <t>Итого по ВЛ-10 кВ</t>
  </si>
  <si>
    <t>Капитальный ремонт трансформаторов 400 кВА, 630 кВА</t>
  </si>
  <si>
    <t>шт</t>
  </si>
  <si>
    <t>в течение года</t>
  </si>
  <si>
    <t>Итого по ремонту ТП</t>
  </si>
  <si>
    <t>Капитальный ремонт КЛ-10 кВ АСБл 3х120</t>
  </si>
  <si>
    <t>Капитальный ремонт КЛ-10 кВ АСБл 3х240</t>
  </si>
  <si>
    <t>Итого по КЛ-10 кВ</t>
  </si>
  <si>
    <t>Капитальный ремонт КЛ-0,4 кВ АВВГ 4х70</t>
  </si>
  <si>
    <t>Капитальный ремонт КЛ-0,4 кВ АВВГ 4х120</t>
  </si>
  <si>
    <t>Капитальный ремонт КЛ-0,4 кВ АВВГ 4х150</t>
  </si>
  <si>
    <t>Капитальный ремонт КЛ-0,4 кВ АВВГ 4х185</t>
  </si>
  <si>
    <t>Итого по КЛ-0,4 кВ</t>
  </si>
  <si>
    <t>Всего по капитальному ремонту:</t>
  </si>
  <si>
    <t>II кв.</t>
  </si>
  <si>
    <t>Заместитель директора по финансам, главный бухгалтер</t>
  </si>
  <si>
    <t>О. В. Гапон</t>
  </si>
  <si>
    <t xml:space="preserve">ТП-409 ф.1 </t>
  </si>
  <si>
    <t>ТП-23 ф.10</t>
  </si>
  <si>
    <t>ТП-62 ф.4</t>
  </si>
  <si>
    <t>ТП-79 ф.2</t>
  </si>
  <si>
    <t>ТП-63 ф.2</t>
  </si>
  <si>
    <t>ТП-1 ф.23, ф.27</t>
  </si>
  <si>
    <t>ТП-212 ф.14</t>
  </si>
  <si>
    <t>ТП-64 ф.2</t>
  </si>
  <si>
    <t>РП-7/6-126</t>
  </si>
  <si>
    <t>Итого по ремонту зданий</t>
  </si>
  <si>
    <t>ПИР</t>
  </si>
  <si>
    <t>Итого по ПИР</t>
  </si>
  <si>
    <t>«_____» _____________ 2013г.</t>
  </si>
  <si>
    <t>Капитальный ремонт оборудования административных зданий МП АЭС по ул. Совесткая, 25 (литера В5,А5)</t>
  </si>
  <si>
    <t>5.1</t>
  </si>
  <si>
    <t>5.2</t>
  </si>
  <si>
    <t>2.1</t>
  </si>
  <si>
    <t>2.2</t>
  </si>
  <si>
    <t>ф.22/16-473</t>
  </si>
  <si>
    <t>Вне плана: ТП-352 ф.4, ТП-389ф.10, ТП-600 ф.2,ТП-13 ф.1</t>
  </si>
  <si>
    <t>Капитальный ремонт кровель (ТП-59, ТП-214, ТП-213, ТП-469, ТП-380, ТП-43, ТП-179, ТП-78, ТП-105, ТП-216, ТП-124, ТП-243, ТП-172)</t>
  </si>
  <si>
    <t>Начальник ПТО</t>
  </si>
  <si>
    <t>А.А. Ханин</t>
  </si>
  <si>
    <t>Вне плана: ВГТ Полярная, РТП-20, РТП-19, РП-5, ТП-9А (замена ВН); ТП-328 (1Т)</t>
  </si>
  <si>
    <t>Капитальный ремонт трансформаторных подстанций (строительная часть): (ТП-192 ворота) ТП-16, 5,43, 213, 105,59, ТП-280, ТП-172, ТП-214, ТП-28</t>
  </si>
  <si>
    <t>Капитальный ремонт трансформаторных подстанций: РТП-15, РТП-17, ТП-16, ТП-5, ТП-43, ТП-105, ТП-4, ТП-49, ТП-66, ТП-87</t>
  </si>
  <si>
    <t>Директор МП "АЭС"</t>
  </si>
  <si>
    <t>______________В. В. Марков</t>
  </si>
  <si>
    <t>о выполнении капитального ремонта за 2013г.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</si>
</sst>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2" fillId="33" borderId="10" xfId="0" applyFont="1" applyFill="1" applyBorder="1" applyAlignment="1">
      <alignment horizontal="right" vertical="top" wrapText="1"/>
    </xf>
    <xf numFmtId="0" fontId="42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top" wrapText="1"/>
    </xf>
    <xf numFmtId="2" fontId="43" fillId="0" borderId="10" xfId="0" applyNumberFormat="1" applyFont="1" applyBorder="1" applyAlignment="1">
      <alignment horizontal="center" vertical="top" wrapText="1"/>
    </xf>
    <xf numFmtId="2" fontId="42" fillId="33" borderId="10" xfId="0" applyNumberFormat="1" applyFont="1" applyFill="1" applyBorder="1" applyAlignment="1">
      <alignment horizontal="center" vertical="top" wrapText="1"/>
    </xf>
    <xf numFmtId="9" fontId="43" fillId="0" borderId="10" xfId="0" applyNumberFormat="1" applyFont="1" applyBorder="1" applyAlignment="1">
      <alignment horizontal="center" vertical="top" wrapText="1"/>
    </xf>
    <xf numFmtId="4" fontId="42" fillId="33" borderId="10" xfId="0" applyNumberFormat="1" applyFont="1" applyFill="1" applyBorder="1" applyAlignment="1">
      <alignment horizontal="center" vertical="top" wrapText="1"/>
    </xf>
    <xf numFmtId="164" fontId="42" fillId="33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42" fillId="0" borderId="10" xfId="0" applyNumberFormat="1" applyFont="1" applyBorder="1" applyAlignment="1">
      <alignment horizontal="center" vertical="top" wrapText="1"/>
    </xf>
    <xf numFmtId="2" fontId="43" fillId="34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44" fillId="0" borderId="10" xfId="0" applyFont="1" applyFill="1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2" fontId="44" fillId="0" borderId="10" xfId="0" applyNumberFormat="1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/>
    </xf>
    <xf numFmtId="0" fontId="44" fillId="0" borderId="15" xfId="0" applyFont="1" applyBorder="1" applyAlignment="1">
      <alignment/>
    </xf>
    <xf numFmtId="165" fontId="42" fillId="33" borderId="10" xfId="0" applyNumberFormat="1" applyFont="1" applyFill="1" applyBorder="1" applyAlignment="1">
      <alignment horizontal="center" vertical="top" wrapText="1"/>
    </xf>
    <xf numFmtId="2" fontId="43" fillId="0" borderId="10" xfId="0" applyNumberFormat="1" applyFont="1" applyFill="1" applyBorder="1" applyAlignment="1">
      <alignment horizontal="center" vertical="top" wrapText="1"/>
    </xf>
    <xf numFmtId="49" fontId="42" fillId="0" borderId="10" xfId="0" applyNumberFormat="1" applyFont="1" applyBorder="1" applyAlignment="1">
      <alignment horizontal="center" vertical="top" wrapText="1"/>
    </xf>
    <xf numFmtId="2" fontId="4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43" fillId="0" borderId="10" xfId="0" applyNumberFormat="1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right" vertical="center" wrapText="1"/>
    </xf>
    <xf numFmtId="0" fontId="4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A8" sqref="A8:H8"/>
    </sheetView>
  </sheetViews>
  <sheetFormatPr defaultColWidth="9.140625" defaultRowHeight="15"/>
  <cols>
    <col min="1" max="1" width="6.57421875" style="0" customWidth="1"/>
    <col min="2" max="2" width="52.7109375" style="0" customWidth="1"/>
    <col min="3" max="3" width="6.8515625" style="0" customWidth="1"/>
    <col min="4" max="4" width="9.421875" style="0" customWidth="1"/>
    <col min="6" max="6" width="15.57421875" style="0" customWidth="1"/>
    <col min="7" max="7" width="14.140625" style="0" customWidth="1"/>
    <col min="8" max="8" width="16.8515625" style="0" customWidth="1"/>
    <col min="9" max="9" width="4.140625" style="0" customWidth="1"/>
    <col min="10" max="10" width="9.140625" style="0" customWidth="1"/>
  </cols>
  <sheetData>
    <row r="1" spans="7:8" ht="22.5" customHeight="1">
      <c r="G1" s="49" t="s">
        <v>0</v>
      </c>
      <c r="H1" s="49"/>
    </row>
    <row r="2" spans="7:8" ht="19.5" customHeight="1">
      <c r="G2" s="50" t="s">
        <v>60</v>
      </c>
      <c r="H2" s="50"/>
    </row>
    <row r="3" spans="7:8" ht="15.75">
      <c r="G3" s="51" t="s">
        <v>61</v>
      </c>
      <c r="H3" s="51"/>
    </row>
    <row r="4" spans="7:8" ht="15.75">
      <c r="G4" s="49" t="s">
        <v>46</v>
      </c>
      <c r="H4" s="49"/>
    </row>
    <row r="5" ht="15.75">
      <c r="A5" s="1"/>
    </row>
    <row r="6" ht="15.75">
      <c r="A6" s="28"/>
    </row>
    <row r="7" spans="1:8" ht="15.75">
      <c r="A7" s="48" t="s">
        <v>1</v>
      </c>
      <c r="B7" s="48"/>
      <c r="C7" s="48"/>
      <c r="D7" s="48"/>
      <c r="E7" s="48"/>
      <c r="F7" s="48"/>
      <c r="G7" s="48"/>
      <c r="H7" s="48"/>
    </row>
    <row r="8" spans="1:8" ht="15.75">
      <c r="A8" s="48" t="s">
        <v>62</v>
      </c>
      <c r="B8" s="48"/>
      <c r="C8" s="48"/>
      <c r="D8" s="48"/>
      <c r="E8" s="48"/>
      <c r="F8" s="48"/>
      <c r="G8" s="48"/>
      <c r="H8" s="48"/>
    </row>
    <row r="9" ht="0.75" customHeight="1">
      <c r="A9" s="2"/>
    </row>
    <row r="10" ht="0.75" customHeight="1">
      <c r="A10" s="27"/>
    </row>
    <row r="11" ht="15.75">
      <c r="A11" s="2"/>
    </row>
    <row r="12" spans="1:8" ht="42.75" customHeight="1">
      <c r="A12" s="3" t="s">
        <v>2</v>
      </c>
      <c r="B12" s="38" t="s">
        <v>3</v>
      </c>
      <c r="C12" s="3" t="s">
        <v>4</v>
      </c>
      <c r="D12" s="38" t="s">
        <v>5</v>
      </c>
      <c r="E12" s="38" t="s">
        <v>6</v>
      </c>
      <c r="F12" s="38" t="s">
        <v>7</v>
      </c>
      <c r="G12" s="3" t="s">
        <v>8</v>
      </c>
      <c r="H12" s="3" t="s">
        <v>9</v>
      </c>
    </row>
    <row r="13" spans="1:13" ht="18.75" customHeight="1">
      <c r="A13" s="36">
        <v>1</v>
      </c>
      <c r="B13" s="4" t="s">
        <v>10</v>
      </c>
      <c r="C13" s="39"/>
      <c r="D13" s="3"/>
      <c r="E13" s="3"/>
      <c r="F13" s="3"/>
      <c r="G13" s="37"/>
      <c r="H13" s="5" t="s">
        <v>11</v>
      </c>
      <c r="J13" s="46"/>
      <c r="K13" s="46"/>
      <c r="L13" s="46"/>
      <c r="M13" s="46"/>
    </row>
    <row r="14" spans="1:13" ht="15">
      <c r="A14" s="5">
        <v>1</v>
      </c>
      <c r="B14" s="41" t="s">
        <v>34</v>
      </c>
      <c r="C14" s="5" t="s">
        <v>12</v>
      </c>
      <c r="D14" s="40">
        <v>0.54</v>
      </c>
      <c r="E14" s="40">
        <v>0.54</v>
      </c>
      <c r="F14" s="40">
        <v>686.95</v>
      </c>
      <c r="G14" s="43">
        <v>686.95</v>
      </c>
      <c r="H14" s="12"/>
      <c r="J14" s="46"/>
      <c r="K14" s="46"/>
      <c r="L14" s="46"/>
      <c r="M14" s="46"/>
    </row>
    <row r="15" spans="1:13" ht="15">
      <c r="A15" s="5">
        <v>2</v>
      </c>
      <c r="B15" s="29" t="s">
        <v>35</v>
      </c>
      <c r="C15" s="5" t="s">
        <v>12</v>
      </c>
      <c r="D15" s="31">
        <v>0.5</v>
      </c>
      <c r="E15" s="31">
        <v>0.5</v>
      </c>
      <c r="F15" s="31">
        <v>706.03</v>
      </c>
      <c r="G15" s="43">
        <v>706.03</v>
      </c>
      <c r="H15" s="12"/>
      <c r="J15" s="46"/>
      <c r="K15" s="46"/>
      <c r="L15" s="46"/>
      <c r="M15" s="46"/>
    </row>
    <row r="16" spans="1:13" ht="15">
      <c r="A16" s="5">
        <v>3</v>
      </c>
      <c r="B16" s="29" t="s">
        <v>36</v>
      </c>
      <c r="C16" s="5" t="s">
        <v>12</v>
      </c>
      <c r="D16" s="31">
        <v>0.7</v>
      </c>
      <c r="E16" s="31">
        <v>0.73</v>
      </c>
      <c r="F16" s="31">
        <v>1085.5</v>
      </c>
      <c r="G16" s="43">
        <v>1085.5</v>
      </c>
      <c r="H16" s="12"/>
      <c r="J16" s="46"/>
      <c r="K16" s="46"/>
      <c r="L16" s="46"/>
      <c r="M16" s="46"/>
    </row>
    <row r="17" spans="1:13" ht="15">
      <c r="A17" s="5">
        <v>4</v>
      </c>
      <c r="B17" s="29" t="s">
        <v>37</v>
      </c>
      <c r="C17" s="5" t="s">
        <v>12</v>
      </c>
      <c r="D17" s="31">
        <v>0.43</v>
      </c>
      <c r="E17" s="31">
        <v>0.428</v>
      </c>
      <c r="F17" s="31">
        <v>635.57</v>
      </c>
      <c r="G17" s="43">
        <v>635.57</v>
      </c>
      <c r="H17" s="12"/>
      <c r="J17" s="46"/>
      <c r="K17" s="46"/>
      <c r="L17" s="46"/>
      <c r="M17" s="46"/>
    </row>
    <row r="18" spans="1:13" ht="15">
      <c r="A18" s="5">
        <v>5</v>
      </c>
      <c r="B18" s="29" t="s">
        <v>38</v>
      </c>
      <c r="C18" s="5" t="s">
        <v>12</v>
      </c>
      <c r="D18" s="31">
        <v>0.7</v>
      </c>
      <c r="E18" s="31">
        <v>0.71</v>
      </c>
      <c r="F18" s="31">
        <v>968.26</v>
      </c>
      <c r="G18" s="43">
        <v>968.26</v>
      </c>
      <c r="H18" s="12"/>
      <c r="J18" s="46"/>
      <c r="K18" s="46"/>
      <c r="L18" s="46"/>
      <c r="M18" s="46"/>
    </row>
    <row r="19" spans="1:13" ht="15">
      <c r="A19" s="5">
        <v>6</v>
      </c>
      <c r="B19" s="29" t="s">
        <v>39</v>
      </c>
      <c r="C19" s="5" t="s">
        <v>12</v>
      </c>
      <c r="D19" s="31">
        <f>0.16+0.22</f>
        <v>0.38</v>
      </c>
      <c r="E19" s="31">
        <f>0.199+0.174</f>
        <v>0.373</v>
      </c>
      <c r="F19" s="31">
        <f>291.63+303.31</f>
        <v>594.94</v>
      </c>
      <c r="G19" s="43">
        <f>7.68+20.16+235.59+88.249+46.07045+189.05148</f>
        <v>586.80093</v>
      </c>
      <c r="H19" s="12"/>
      <c r="J19" s="46"/>
      <c r="K19" s="46"/>
      <c r="L19" s="46"/>
      <c r="M19" s="46"/>
    </row>
    <row r="20" spans="1:13" ht="15">
      <c r="A20" s="5">
        <v>7</v>
      </c>
      <c r="B20" s="29" t="s">
        <v>40</v>
      </c>
      <c r="C20" s="5" t="s">
        <v>12</v>
      </c>
      <c r="D20" s="31">
        <v>0.35</v>
      </c>
      <c r="E20" s="31">
        <v>0.33</v>
      </c>
      <c r="F20" s="31">
        <v>415.54</v>
      </c>
      <c r="G20" s="43">
        <v>390.69</v>
      </c>
      <c r="H20" s="12"/>
      <c r="J20" s="46"/>
      <c r="K20" s="46"/>
      <c r="L20" s="46"/>
      <c r="M20" s="46"/>
    </row>
    <row r="21" spans="1:13" ht="15">
      <c r="A21" s="5">
        <v>8</v>
      </c>
      <c r="B21" s="30" t="s">
        <v>41</v>
      </c>
      <c r="C21" s="5" t="s">
        <v>12</v>
      </c>
      <c r="D21" s="32">
        <v>0.39</v>
      </c>
      <c r="E21" s="32">
        <v>0.357</v>
      </c>
      <c r="F21" s="32">
        <v>493.46</v>
      </c>
      <c r="G21" s="43">
        <v>493.46</v>
      </c>
      <c r="H21" s="12"/>
      <c r="J21" s="46"/>
      <c r="K21" s="46"/>
      <c r="L21" s="46"/>
      <c r="M21" s="46"/>
    </row>
    <row r="22" spans="1:8" ht="15" customHeight="1" hidden="1">
      <c r="A22" s="4"/>
      <c r="B22" s="6" t="s">
        <v>13</v>
      </c>
      <c r="C22" s="5" t="s">
        <v>12</v>
      </c>
      <c r="D22" s="5"/>
      <c r="E22" s="5"/>
      <c r="F22" s="5">
        <f>SUM(F15:F21)</f>
        <v>4899.3</v>
      </c>
      <c r="G22" s="43"/>
      <c r="H22" s="5"/>
    </row>
    <row r="23" spans="1:8" ht="15" customHeight="1">
      <c r="A23" s="4"/>
      <c r="B23" s="6" t="s">
        <v>53</v>
      </c>
      <c r="C23" s="5" t="s">
        <v>12</v>
      </c>
      <c r="D23" s="5"/>
      <c r="E23" s="5">
        <v>0.27</v>
      </c>
      <c r="F23" s="5"/>
      <c r="G23" s="43">
        <f>96.13+8.143+7.036+27.124</f>
        <v>138.433</v>
      </c>
      <c r="H23" s="5"/>
    </row>
    <row r="24" spans="1:8" ht="15">
      <c r="A24" s="8"/>
      <c r="B24" s="7" t="s">
        <v>14</v>
      </c>
      <c r="C24" s="9"/>
      <c r="D24" s="9">
        <f>D14+D15+D16+D17+D18+D19+D20+D21</f>
        <v>3.99</v>
      </c>
      <c r="E24" s="9">
        <f>E14+E15+E16+E17+E18+E19+E20+E21+E23</f>
        <v>4.2379999999999995</v>
      </c>
      <c r="F24" s="13">
        <f>SUM(F14:F21)</f>
        <v>5586.25</v>
      </c>
      <c r="G24" s="11">
        <f>G14+G15+G16+G17+G18+G19+G20+G21+G23</f>
        <v>5691.69393</v>
      </c>
      <c r="H24" s="9"/>
    </row>
    <row r="25" spans="1:8" ht="15">
      <c r="A25" s="3">
        <v>2</v>
      </c>
      <c r="B25" s="4" t="s">
        <v>15</v>
      </c>
      <c r="C25" s="3"/>
      <c r="D25" s="3"/>
      <c r="E25" s="3"/>
      <c r="F25" s="3"/>
      <c r="G25" s="16"/>
      <c r="H25" s="5" t="s">
        <v>31</v>
      </c>
    </row>
    <row r="26" spans="1:8" ht="15">
      <c r="A26" s="47" t="s">
        <v>50</v>
      </c>
      <c r="B26" s="33" t="s">
        <v>42</v>
      </c>
      <c r="C26" s="34" t="s">
        <v>12</v>
      </c>
      <c r="D26" s="34">
        <v>1.37</v>
      </c>
      <c r="E26" s="34">
        <v>1.298</v>
      </c>
      <c r="F26" s="35">
        <v>2033.29</v>
      </c>
      <c r="G26" s="35">
        <v>1283.319</v>
      </c>
      <c r="H26" s="34"/>
    </row>
    <row r="27" spans="1:8" ht="15">
      <c r="A27" s="47" t="s">
        <v>51</v>
      </c>
      <c r="B27" s="33" t="s">
        <v>52</v>
      </c>
      <c r="C27" s="34"/>
      <c r="D27" s="34"/>
      <c r="E27" s="34"/>
      <c r="F27" s="35"/>
      <c r="G27" s="35">
        <v>38.95</v>
      </c>
      <c r="H27" s="34"/>
    </row>
    <row r="28" spans="1:8" ht="15">
      <c r="A28" s="8"/>
      <c r="B28" s="7" t="s">
        <v>17</v>
      </c>
      <c r="C28" s="9"/>
      <c r="D28" s="9">
        <f>D26</f>
        <v>1.37</v>
      </c>
      <c r="E28" s="9">
        <f>SUM(E26:E26)</f>
        <v>1.298</v>
      </c>
      <c r="F28" s="11">
        <f>F26</f>
        <v>2033.29</v>
      </c>
      <c r="G28" s="11">
        <f>G26+G27</f>
        <v>1322.269</v>
      </c>
      <c r="H28" s="9"/>
    </row>
    <row r="29" spans="1:8" ht="16.5" customHeight="1">
      <c r="A29" s="3">
        <v>3</v>
      </c>
      <c r="B29" s="33" t="s">
        <v>18</v>
      </c>
      <c r="C29" s="34" t="s">
        <v>19</v>
      </c>
      <c r="D29" s="34">
        <v>10</v>
      </c>
      <c r="E29" s="34">
        <v>14</v>
      </c>
      <c r="F29" s="34">
        <v>529.88</v>
      </c>
      <c r="G29" s="45">
        <f>453.71+40.921+0.701+33.826+0.505+30.409+5.862+30.503+5.862+279.905+50.971+50.971</f>
        <v>984.146</v>
      </c>
      <c r="H29" s="34" t="s">
        <v>20</v>
      </c>
    </row>
    <row r="30" spans="1:8" ht="45.75" customHeight="1">
      <c r="A30" s="3">
        <v>4</v>
      </c>
      <c r="B30" s="33" t="s">
        <v>59</v>
      </c>
      <c r="C30" s="34" t="s">
        <v>19</v>
      </c>
      <c r="D30" s="34">
        <v>10</v>
      </c>
      <c r="E30" s="34">
        <v>10</v>
      </c>
      <c r="F30" s="34">
        <v>2805.7</v>
      </c>
      <c r="G30" s="45">
        <f>243.388+28.584+310.22+28.584+378.234+347.945+172.969+22.82735+91.56943+208.47938+307.81572+320.96518+344.35995+39.724+73.187</f>
        <v>2918.85201</v>
      </c>
      <c r="H30" s="34" t="s">
        <v>16</v>
      </c>
    </row>
    <row r="31" spans="1:8" ht="53.25" customHeight="1">
      <c r="A31" s="3">
        <v>5</v>
      </c>
      <c r="B31" s="33" t="s">
        <v>58</v>
      </c>
      <c r="C31" s="34" t="s">
        <v>19</v>
      </c>
      <c r="D31" s="34">
        <v>10</v>
      </c>
      <c r="E31" s="34">
        <v>10</v>
      </c>
      <c r="F31" s="34">
        <v>2100.8</v>
      </c>
      <c r="G31" s="45">
        <f>113.786+204.84+211.397+191.33+142.57+195.942+208.387+244.876+273.495+289.148+245.42221</f>
        <v>2321.1932100000004</v>
      </c>
      <c r="H31" s="34" t="s">
        <v>16</v>
      </c>
    </row>
    <row r="32" spans="1:8" ht="45" customHeight="1">
      <c r="A32" s="44" t="s">
        <v>48</v>
      </c>
      <c r="B32" s="33" t="s">
        <v>54</v>
      </c>
      <c r="C32" s="34" t="s">
        <v>19</v>
      </c>
      <c r="D32" s="34">
        <v>10</v>
      </c>
      <c r="E32" s="34">
        <v>13</v>
      </c>
      <c r="F32" s="34"/>
      <c r="G32" s="45">
        <f>35.136+48.675+54.399+43.822+53.292+34.15+55.485+46.452+54.361+40.915+26.286+34.098+41.999</f>
        <v>569.07</v>
      </c>
      <c r="H32" s="34"/>
    </row>
    <row r="33" spans="1:8" ht="25.5">
      <c r="A33" s="44" t="s">
        <v>49</v>
      </c>
      <c r="B33" s="6" t="s">
        <v>57</v>
      </c>
      <c r="C33" s="34"/>
      <c r="D33" s="34"/>
      <c r="E33" s="34"/>
      <c r="F33" s="34"/>
      <c r="G33" s="45">
        <f>437.79+55.405+58.753+10.533+15.944+29.954+22.04</f>
        <v>630.419</v>
      </c>
      <c r="H33" s="34"/>
    </row>
    <row r="34" spans="1:8" ht="15">
      <c r="A34" s="8"/>
      <c r="B34" s="7" t="s">
        <v>21</v>
      </c>
      <c r="C34" s="9"/>
      <c r="D34" s="9"/>
      <c r="E34" s="9">
        <f>SUM(E29:E31)</f>
        <v>34</v>
      </c>
      <c r="F34" s="9">
        <f>F29+F30+F31</f>
        <v>5436.38</v>
      </c>
      <c r="G34" s="11">
        <f>G29+G30+G31+G32+G33</f>
        <v>7423.68022</v>
      </c>
      <c r="H34" s="9"/>
    </row>
    <row r="35" spans="1:8" ht="25.5">
      <c r="A35" s="3">
        <v>6</v>
      </c>
      <c r="B35" s="6" t="s">
        <v>47</v>
      </c>
      <c r="C35" s="5" t="s">
        <v>19</v>
      </c>
      <c r="D35" s="5">
        <v>3</v>
      </c>
      <c r="E35" s="5">
        <v>2</v>
      </c>
      <c r="F35" s="5">
        <v>1698.57</v>
      </c>
      <c r="G35" s="43">
        <f>553.631+870.698+465.20731</f>
        <v>1889.53631</v>
      </c>
      <c r="H35" s="5"/>
    </row>
    <row r="36" spans="1:8" ht="15">
      <c r="A36" s="8"/>
      <c r="B36" s="7" t="s">
        <v>43</v>
      </c>
      <c r="C36" s="9"/>
      <c r="D36" s="9">
        <f>D35</f>
        <v>3</v>
      </c>
      <c r="E36" s="9">
        <f>E35</f>
        <v>2</v>
      </c>
      <c r="F36" s="9">
        <f>F35</f>
        <v>1698.57</v>
      </c>
      <c r="G36" s="11">
        <f>G35</f>
        <v>1889.53631</v>
      </c>
      <c r="H36" s="9"/>
    </row>
    <row r="37" spans="1:8" ht="15">
      <c r="A37" s="3">
        <v>7</v>
      </c>
      <c r="B37" s="6" t="s">
        <v>44</v>
      </c>
      <c r="C37" s="5" t="s">
        <v>19</v>
      </c>
      <c r="D37" s="5">
        <v>13</v>
      </c>
      <c r="E37" s="5">
        <v>7</v>
      </c>
      <c r="F37" s="5">
        <v>2001.56</v>
      </c>
      <c r="G37" s="43">
        <f>74.26+66.54+356.2+82.51+84.09+59.86+105.3+185.86+103.632+96.005+67.479+144.428+82.313+59.862+52.578+54.719+326.616+20.464+48.296+87.31+61.477+59.862+44.514+73.705+61.727</f>
        <v>2459.607</v>
      </c>
      <c r="H37" s="5" t="s">
        <v>20</v>
      </c>
    </row>
    <row r="38" spans="1:8" ht="15">
      <c r="A38" s="8"/>
      <c r="B38" s="7" t="s">
        <v>45</v>
      </c>
      <c r="C38" s="9"/>
      <c r="D38" s="9">
        <f>D37</f>
        <v>13</v>
      </c>
      <c r="E38" s="9">
        <f>E37</f>
        <v>7</v>
      </c>
      <c r="F38" s="9">
        <f>F37</f>
        <v>2001.56</v>
      </c>
      <c r="G38" s="11">
        <f>G37</f>
        <v>2459.607</v>
      </c>
      <c r="H38" s="9"/>
    </row>
    <row r="39" spans="1:8" ht="15">
      <c r="A39" s="3">
        <v>8</v>
      </c>
      <c r="B39" s="6" t="s">
        <v>22</v>
      </c>
      <c r="C39" s="5" t="s">
        <v>12</v>
      </c>
      <c r="D39" s="5">
        <v>0.76</v>
      </c>
      <c r="E39" s="5">
        <f>0.164+0.005+0.005+0.015+0.005+0.01+0.02+0.005+0.034+0.032+0.033</f>
        <v>0.32800000000000007</v>
      </c>
      <c r="F39" s="5">
        <v>2331.27</v>
      </c>
      <c r="G39" s="10">
        <f>56.19+35.82+67.818+67.818+19.789+36.576+41.912+35.638+37.041+34.858+55.571+37.041+27.862+51.733+38.522+35.311+6.601079+23.939+19.325+7.612+7.612+7.612+7.612+31.049+22.694+27.026+52.338+25.161+12.225+27.001+27.251+35.115+50.256+22.104+23.096+12.734+22.066+9.987+15.229+20.09+19.665+45.426+54.987+15.229+29.537+45.602+13.777+8.988+43.453+97.308+22.046+23.197+55.999+48.152+8.081+8.081+12.424+22.344+8.556+8.556+8.556+8.556+13.127+8.94487+80.99022+24.62517+8.94487+8.94487+84.66663+84.5316+9.844+9.844+9.844+9.844+23.124+84.736</f>
        <v>2265.7663089999996</v>
      </c>
      <c r="H39" s="5" t="s">
        <v>20</v>
      </c>
    </row>
    <row r="40" spans="1:9" ht="15">
      <c r="A40" s="3">
        <v>9</v>
      </c>
      <c r="B40" s="6" t="s">
        <v>23</v>
      </c>
      <c r="C40" s="5" t="s">
        <v>12</v>
      </c>
      <c r="D40" s="5">
        <v>0.3</v>
      </c>
      <c r="E40" s="5">
        <f>0.015+0.015+0.006+0.015+0.01</f>
        <v>0.061</v>
      </c>
      <c r="F40" s="5">
        <v>1165.08</v>
      </c>
      <c r="G40" s="17">
        <f>23.63+33.962+49.71+99.584+83.06+44.91223+41.726+44.728+8.779+24.384+11.6+56.956+57.231+11.599+11.599+21.543+81.639</f>
        <v>706.6422300000002</v>
      </c>
      <c r="H40" s="5" t="s">
        <v>20</v>
      </c>
      <c r="I40" s="15"/>
    </row>
    <row r="41" spans="1:8" ht="15">
      <c r="A41" s="9"/>
      <c r="B41" s="7" t="s">
        <v>24</v>
      </c>
      <c r="C41" s="9"/>
      <c r="D41" s="9">
        <f>D39+D40</f>
        <v>1.06</v>
      </c>
      <c r="E41" s="42">
        <f>SUM(E39:E40)</f>
        <v>0.38900000000000007</v>
      </c>
      <c r="F41" s="9">
        <f>SUM(F39:F40)</f>
        <v>3496.35</v>
      </c>
      <c r="G41" s="11">
        <f>SUM(G39:G40)</f>
        <v>2972.408539</v>
      </c>
      <c r="H41" s="9"/>
    </row>
    <row r="42" spans="1:8" ht="15">
      <c r="A42" s="3">
        <v>10</v>
      </c>
      <c r="B42" s="6" t="s">
        <v>25</v>
      </c>
      <c r="C42" s="5" t="s">
        <v>12</v>
      </c>
      <c r="D42" s="5">
        <v>0.3</v>
      </c>
      <c r="E42" s="5">
        <f>0.01+0.007+0.001</f>
        <v>0.018000000000000002</v>
      </c>
      <c r="F42" s="10">
        <v>499.15</v>
      </c>
      <c r="G42" s="43">
        <f>23.05+6.906+11.6</f>
        <v>41.556</v>
      </c>
      <c r="H42" s="5" t="s">
        <v>20</v>
      </c>
    </row>
    <row r="43" spans="1:8" ht="15">
      <c r="A43" s="3">
        <v>11</v>
      </c>
      <c r="B43" s="6" t="s">
        <v>26</v>
      </c>
      <c r="C43" s="5" t="s">
        <v>12</v>
      </c>
      <c r="D43" s="5">
        <v>0.55</v>
      </c>
      <c r="E43" s="5">
        <f>0.052+0.005+0.04+0.005+0.005</f>
        <v>0.10700000000000001</v>
      </c>
      <c r="F43" s="5">
        <v>1020.73</v>
      </c>
      <c r="G43" s="43">
        <f>46.1+16.27+24.61+21.26+63.116+47.463+18.486+52.763+15.946+11.136+12.272+35.071+59.237+22.77668+8.788</f>
        <v>455.2946800000001</v>
      </c>
      <c r="H43" s="5" t="s">
        <v>20</v>
      </c>
    </row>
    <row r="44" spans="1:8" ht="15">
      <c r="A44" s="3">
        <v>12</v>
      </c>
      <c r="B44" s="6" t="s">
        <v>27</v>
      </c>
      <c r="C44" s="5" t="s">
        <v>12</v>
      </c>
      <c r="D44" s="5">
        <v>0.2</v>
      </c>
      <c r="E44" s="5"/>
      <c r="F44" s="5">
        <v>405.15</v>
      </c>
      <c r="G44" s="43">
        <f>79.36</f>
        <v>79.36</v>
      </c>
      <c r="H44" s="5" t="s">
        <v>20</v>
      </c>
    </row>
    <row r="45" spans="1:8" ht="15">
      <c r="A45" s="3">
        <v>13</v>
      </c>
      <c r="B45" s="6" t="s">
        <v>28</v>
      </c>
      <c r="C45" s="5" t="s">
        <v>12</v>
      </c>
      <c r="D45" s="5">
        <v>0.06</v>
      </c>
      <c r="E45" s="5"/>
      <c r="F45" s="5">
        <v>130.03</v>
      </c>
      <c r="G45" s="43">
        <v>12.30938</v>
      </c>
      <c r="H45" s="5" t="s">
        <v>20</v>
      </c>
    </row>
    <row r="46" spans="1:8" ht="15">
      <c r="A46" s="8"/>
      <c r="B46" s="7" t="s">
        <v>29</v>
      </c>
      <c r="C46" s="9"/>
      <c r="D46" s="9">
        <f>SUM(D42:D45)</f>
        <v>1.11</v>
      </c>
      <c r="E46" s="9">
        <f>SUM(E42:E45)</f>
        <v>0.125</v>
      </c>
      <c r="F46" s="9">
        <f>SUM(F42:F45)</f>
        <v>2055.0600000000004</v>
      </c>
      <c r="G46" s="11">
        <f>SUM(G42:G45)</f>
        <v>588.5200600000001</v>
      </c>
      <c r="H46" s="9"/>
    </row>
    <row r="47" spans="1:8" ht="15">
      <c r="A47" s="8"/>
      <c r="B47" s="7" t="s">
        <v>30</v>
      </c>
      <c r="C47" s="9"/>
      <c r="D47" s="9"/>
      <c r="E47" s="9"/>
      <c r="F47" s="11">
        <f>F24+F28+F34+F36+F38+F41+F46</f>
        <v>22307.46</v>
      </c>
      <c r="G47" s="11">
        <f>G24+G28+G34+G36+G38+G41+G46</f>
        <v>22347.715059</v>
      </c>
      <c r="H47" s="14">
        <f>G47/F47</f>
        <v>1.001804555919858</v>
      </c>
    </row>
    <row r="48" ht="15.75">
      <c r="A48" s="2"/>
    </row>
    <row r="49" spans="1:6" ht="15.75">
      <c r="A49" s="2"/>
      <c r="B49" s="18" t="s">
        <v>32</v>
      </c>
      <c r="C49" s="19"/>
      <c r="D49" s="20"/>
      <c r="E49" s="21"/>
      <c r="F49" s="22" t="s">
        <v>33</v>
      </c>
    </row>
    <row r="50" spans="2:6" ht="15">
      <c r="B50" s="18"/>
      <c r="C50" s="19"/>
      <c r="D50" s="23"/>
      <c r="E50" s="24"/>
      <c r="F50" s="25"/>
    </row>
    <row r="51" spans="2:6" ht="15">
      <c r="B51" s="26" t="s">
        <v>55</v>
      </c>
      <c r="C51" s="26"/>
      <c r="D51" s="26"/>
      <c r="E51" s="26"/>
      <c r="F51" s="26" t="s">
        <v>56</v>
      </c>
    </row>
  </sheetData>
  <sheetProtection/>
  <mergeCells count="6">
    <mergeCell ref="A8:H8"/>
    <mergeCell ref="G1:H1"/>
    <mergeCell ref="G2:H2"/>
    <mergeCell ref="G3:H3"/>
    <mergeCell ref="G4:H4"/>
    <mergeCell ref="A7:H7"/>
  </mergeCells>
  <printOptions/>
  <pageMargins left="0.7480314960629921" right="0.31496062992125984" top="0.7480314960629921" bottom="0.35433070866141736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pto2</dc:creator>
  <cp:keywords/>
  <dc:description/>
  <cp:lastModifiedBy>pto12</cp:lastModifiedBy>
  <cp:lastPrinted>2013-12-11T05:48:28Z</cp:lastPrinted>
  <dcterms:created xsi:type="dcterms:W3CDTF">2012-02-17T04:59:59Z</dcterms:created>
  <dcterms:modified xsi:type="dcterms:W3CDTF">2014-01-09T05:37:13Z</dcterms:modified>
  <cp:category/>
  <cp:version/>
  <cp:contentType/>
  <cp:contentStatus/>
</cp:coreProperties>
</file>